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2022-2027租赁 " sheetId="6" r:id="rId1"/>
  </sheets>
  <definedNames>
    <definedName name="_xlnm.Print_Area" localSheetId="0">'2022-2027租赁 '!$A$1:$H$11</definedName>
  </definedNames>
  <calcPr calcId="144525"/>
</workbook>
</file>

<file path=xl/sharedStrings.xml><?xml version="1.0" encoding="utf-8"?>
<sst xmlns="http://schemas.openxmlformats.org/spreadsheetml/2006/main" count="22" uniqueCount="22">
  <si>
    <t>2022-2027年度美食城租赁情况预测表</t>
  </si>
  <si>
    <t>编制单位:福建海峡文商旅资产运营集团有限公司</t>
  </si>
  <si>
    <t>单位:万元</t>
  </si>
  <si>
    <t>项目</t>
  </si>
  <si>
    <t>2022年</t>
  </si>
  <si>
    <t>2023年</t>
  </si>
  <si>
    <t>2024年</t>
  </si>
  <si>
    <t>2025年</t>
  </si>
  <si>
    <t>2026年</t>
  </si>
  <si>
    <t>2027年</t>
  </si>
  <si>
    <t>合计</t>
  </si>
  <si>
    <t>租金收入</t>
  </si>
  <si>
    <t>减：税费（房产税、土地使用税及附加税）</t>
  </si>
  <si>
    <t>经营费用（含人工与日常维护）</t>
  </si>
  <si>
    <t>净租金收益</t>
  </si>
  <si>
    <t>租赁资产价值现状(万元)2024年12月公允价值</t>
  </si>
  <si>
    <t>总可租赁面积(平方米)</t>
  </si>
  <si>
    <t>预计已出租面积(平方米）</t>
  </si>
  <si>
    <t>出租率（%）</t>
  </si>
  <si>
    <t>标的资产信息</t>
  </si>
  <si>
    <t>龙岩市新罗区曹溪街道莲南路666号（龙岩美食城）A-F座、A座附楼、G1-G5座商业房地产及-1层346个车位、2处非机动车位、23处摩托车车位及64个人防车位</t>
  </si>
  <si>
    <t>备注：目前以上标的资产抵押给东莞证券有限公司。文商旅集团另有1280个车位抵押给华夏金融租赁有限公司，将于2025年1月16日解押。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</si>
</sst>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0" fontId="0" fillId="0" borderId="1" xfId="11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15"/>
  <sheetViews>
    <sheetView tabSelected="1" workbookViewId="0">
      <selection activeCell="B9" sqref="B9:G9"/>
    </sheetView>
  </sheetViews>
  <sheetFormatPr defaultColWidth="9" defaultRowHeight="13.5" outlineLevelCol="7"/>
  <cols>
    <col min="1" max="1" width="44.5583333333333" style="1" customWidth="1"/>
    <col min="2" max="2" width="15.225" customWidth="1"/>
    <col min="3" max="3" width="15.3333333333333" customWidth="1"/>
    <col min="4" max="7" width="16.3333333333333" customWidth="1"/>
    <col min="8" max="8" width="13.25" style="2" customWidth="1"/>
  </cols>
  <sheetData>
    <row r="1" ht="30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24" customHeight="1" spans="1:8">
      <c r="A2" s="6" t="s">
        <v>1</v>
      </c>
      <c r="B2" s="6"/>
      <c r="C2" s="6"/>
      <c r="D2" s="6"/>
      <c r="E2" s="6"/>
      <c r="F2" s="6"/>
      <c r="G2" s="6"/>
      <c r="H2" s="2" t="s">
        <v>2</v>
      </c>
    </row>
    <row r="3" ht="39" customHeight="1" spans="1:8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9" t="s">
        <v>10</v>
      </c>
    </row>
    <row r="4" ht="36" customHeight="1" spans="1:8">
      <c r="A4" s="10" t="s">
        <v>11</v>
      </c>
      <c r="B4" s="11">
        <v>3198</v>
      </c>
      <c r="C4" s="11">
        <v>4104</v>
      </c>
      <c r="D4" s="11">
        <v>4637</v>
      </c>
      <c r="E4" s="11">
        <f>D4*0.99</f>
        <v>4590.63</v>
      </c>
      <c r="F4" s="11">
        <f>D4*0.992</f>
        <v>4599.904</v>
      </c>
      <c r="G4" s="11">
        <f>D4*1.01</f>
        <v>4683.37</v>
      </c>
      <c r="H4" s="12">
        <f>ROUND(SUM(B4:G4),2)</f>
        <v>25812.9</v>
      </c>
    </row>
    <row r="5" ht="36" customHeight="1" spans="1:8">
      <c r="A5" s="10" t="s">
        <v>12</v>
      </c>
      <c r="B5" s="11">
        <f t="shared" ref="B5:G5" si="0">B4*0.05*0.12+B4*0.12+128.35</f>
        <v>531.298</v>
      </c>
      <c r="C5" s="11">
        <f t="shared" si="0"/>
        <v>645.454</v>
      </c>
      <c r="D5" s="11">
        <f t="shared" si="0"/>
        <v>712.612</v>
      </c>
      <c r="E5" s="11">
        <f t="shared" si="0"/>
        <v>706.76938</v>
      </c>
      <c r="F5" s="11">
        <f t="shared" si="0"/>
        <v>707.937904</v>
      </c>
      <c r="G5" s="11">
        <f t="shared" si="0"/>
        <v>718.45462</v>
      </c>
      <c r="H5" s="12">
        <f t="shared" ref="H5:H10" si="1">ROUND(SUM(B5:G5),2)</f>
        <v>4022.53</v>
      </c>
    </row>
    <row r="6" ht="36" customHeight="1" spans="1:8">
      <c r="A6" s="10" t="s">
        <v>13</v>
      </c>
      <c r="B6" s="11">
        <v>980</v>
      </c>
      <c r="C6" s="11">
        <v>1000</v>
      </c>
      <c r="D6" s="11">
        <v>1000</v>
      </c>
      <c r="E6" s="11">
        <v>980</v>
      </c>
      <c r="F6" s="11">
        <v>1000</v>
      </c>
      <c r="G6" s="11">
        <v>1000</v>
      </c>
      <c r="H6" s="12">
        <f t="shared" si="1"/>
        <v>5960</v>
      </c>
    </row>
    <row r="7" ht="36" customHeight="1" spans="1:8">
      <c r="A7" s="10" t="s">
        <v>14</v>
      </c>
      <c r="B7" s="11">
        <f t="shared" ref="B7:G7" si="2">B4-B5-B6</f>
        <v>1686.702</v>
      </c>
      <c r="C7" s="11">
        <f t="shared" si="2"/>
        <v>2458.546</v>
      </c>
      <c r="D7" s="11">
        <f t="shared" si="2"/>
        <v>2924.388</v>
      </c>
      <c r="E7" s="11">
        <f t="shared" si="2"/>
        <v>2903.86062</v>
      </c>
      <c r="F7" s="11">
        <f t="shared" si="2"/>
        <v>2891.966096</v>
      </c>
      <c r="G7" s="11">
        <f t="shared" si="2"/>
        <v>2964.91538</v>
      </c>
      <c r="H7" s="12">
        <f t="shared" si="1"/>
        <v>15830.38</v>
      </c>
    </row>
    <row r="8" ht="43" customHeight="1" spans="1:8">
      <c r="A8" s="13" t="s">
        <v>15</v>
      </c>
      <c r="B8" s="11">
        <v>266133.04</v>
      </c>
      <c r="C8" s="11"/>
      <c r="D8" s="11"/>
      <c r="E8" s="11">
        <v>266133.04</v>
      </c>
      <c r="F8" s="11"/>
      <c r="G8" s="11"/>
      <c r="H8" s="14">
        <f>ROUND(SUM(B8:D8),2)</f>
        <v>266133.04</v>
      </c>
    </row>
    <row r="9" ht="36" customHeight="1" spans="1:8">
      <c r="A9" s="13" t="s">
        <v>16</v>
      </c>
      <c r="B9" s="15">
        <v>143154.63</v>
      </c>
      <c r="C9" s="16"/>
      <c r="D9" s="16"/>
      <c r="E9" s="16"/>
      <c r="F9" s="16"/>
      <c r="G9" s="16"/>
      <c r="H9" s="14"/>
    </row>
    <row r="10" ht="39" customHeight="1" spans="1:8">
      <c r="A10" s="13" t="s">
        <v>17</v>
      </c>
      <c r="B10" s="11">
        <v>141365.2</v>
      </c>
      <c r="C10" s="11">
        <v>141866.24</v>
      </c>
      <c r="D10" s="11">
        <f>ROUND(B10*1.002,2)</f>
        <v>141647.93</v>
      </c>
      <c r="E10" s="11">
        <f>B9*0.971</f>
        <v>139003.14573</v>
      </c>
      <c r="F10" s="11">
        <f>B9*0.973</f>
        <v>139289.45499</v>
      </c>
      <c r="G10" s="11">
        <f>B9*0.981</f>
        <v>140434.69203</v>
      </c>
      <c r="H10" s="14"/>
    </row>
    <row r="11" ht="39" customHeight="1" spans="1:8">
      <c r="A11" s="13" t="s">
        <v>18</v>
      </c>
      <c r="B11" s="17">
        <f>B10/$B$9</f>
        <v>0.987500020083179</v>
      </c>
      <c r="C11" s="17">
        <f>C10/$B$9</f>
        <v>0.991000011665707</v>
      </c>
      <c r="D11" s="17">
        <f>D10/$B$9</f>
        <v>0.989475017329164</v>
      </c>
      <c r="E11" s="17">
        <f>E10/$B$9</f>
        <v>0.971</v>
      </c>
      <c r="F11" s="17">
        <f>F10/$B$9</f>
        <v>0.973</v>
      </c>
      <c r="G11" s="17">
        <f>G10/$B$9</f>
        <v>0.981</v>
      </c>
      <c r="H11" s="17"/>
    </row>
    <row r="12" ht="80" customHeight="1" spans="1:8">
      <c r="A12" s="13" t="s">
        <v>19</v>
      </c>
      <c r="B12" s="13" t="s">
        <v>20</v>
      </c>
      <c r="C12" s="13"/>
      <c r="D12" s="13"/>
      <c r="E12" s="13"/>
      <c r="F12" s="13"/>
      <c r="G12" s="13"/>
      <c r="H12" s="13"/>
    </row>
    <row r="13" ht="26" customHeight="1" spans="1:8">
      <c r="A13" s="18" t="s">
        <v>21</v>
      </c>
      <c r="B13" s="18"/>
      <c r="C13" s="18"/>
      <c r="D13" s="18"/>
      <c r="E13" s="18"/>
      <c r="F13" s="18"/>
      <c r="G13" s="18"/>
      <c r="H13" s="18"/>
    </row>
    <row r="15" spans="3:3">
      <c r="C15" s="19"/>
    </row>
  </sheetData>
  <mergeCells count="5">
    <mergeCell ref="A1:H1"/>
    <mergeCell ref="A2:D2"/>
    <mergeCell ref="B9:G9"/>
    <mergeCell ref="B12:H12"/>
    <mergeCell ref="A13:H13"/>
  </mergeCells>
  <pageMargins left="0.432638888888889" right="0.236111111111111" top="0.751388888888889" bottom="0.751388888888889" header="0.298611111111111" footer="0.298611111111111"/>
  <pageSetup paperSize="9" scale="93" orientation="landscape" horizontalDpi="600"/>
  <headerFooter>
    <oddHeader>&amp;L&amp;12附件3：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2022-2027租赁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letu</dc:creator>
  <cp:lastModifiedBy>简智欣</cp:lastModifiedBy>
  <dcterms:created xsi:type="dcterms:W3CDTF">2021-03-01T03:14:00Z</dcterms:created>
  <dcterms:modified xsi:type="dcterms:W3CDTF">2024-12-12T02:14:49Z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70665935B6234F7CA7C58E4858F27A89</vt:lpwstr>
  </property>
  <property fmtid="{D5CDD505-2E9C-101B-9397-08002B2CF9AE}" pid="4" name="EM_Doc_Temp_ID">
    <vt:lpwstr>6b73cb15</vt:lpwstr>
  </property>
</Properties>
</file>